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meenamk.sharepoint.com/sites/SatoBotti/Jaetut asiakirjat/General/02_Work packages/TP3_Maatilakokeilu ja asiantuntemuksen kerääminen/"/>
    </mc:Choice>
  </mc:AlternateContent>
  <xr:revisionPtr revIDLastSave="121" documentId="8_{8417E5F1-C56D-4DBB-9FF3-374ADBEA713C}" xr6:coauthVersionLast="47" xr6:coauthVersionMax="47" xr10:uidLastSave="{81A647D4-94CC-44F4-A841-D1FB2F4F460B}"/>
  <bookViews>
    <workbookView xWindow="-108" yWindow="-108" windowWidth="23256" windowHeight="12456" xr2:uid="{4C8ADE75-11CA-4E2D-9E4E-8A1599CF6CE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H69" i="1"/>
  <c r="H12" i="1"/>
  <c r="F49" i="1"/>
  <c r="H49" i="1" s="1"/>
  <c r="H54" i="1"/>
  <c r="H72" i="1"/>
  <c r="H53" i="1"/>
  <c r="H73" i="1"/>
  <c r="H71" i="1"/>
  <c r="H70" i="1"/>
  <c r="F28" i="1"/>
  <c r="H28" i="1" s="1"/>
  <c r="H14" i="1"/>
  <c r="H26" i="1"/>
  <c r="F20" i="1"/>
  <c r="H20" i="1" s="1"/>
  <c r="H29" i="1"/>
  <c r="H31" i="1"/>
  <c r="H30" i="1"/>
  <c r="H43" i="1"/>
  <c r="H47" i="1"/>
  <c r="H48" i="1"/>
  <c r="H42" i="1"/>
  <c r="H25" i="1"/>
  <c r="H41" i="1"/>
  <c r="H40" i="1"/>
  <c r="H36" i="1"/>
  <c r="H35" i="1"/>
  <c r="H27" i="1"/>
  <c r="H24" i="1"/>
  <c r="H23" i="1"/>
  <c r="H22" i="1"/>
  <c r="H21" i="1"/>
  <c r="H76" i="1" l="1"/>
  <c r="H55" i="1"/>
  <c r="H37" i="1"/>
  <c r="H32" i="1"/>
  <c r="H44" i="1"/>
  <c r="H50" i="1"/>
  <c r="H15" i="1"/>
  <c r="H58" i="1" l="1"/>
  <c r="H60" i="1" s="1"/>
  <c r="H64" i="1" l="1"/>
  <c r="H78" i="1" s="1"/>
  <c r="C60" i="1"/>
  <c r="C78" i="1" l="1"/>
  <c r="C64" i="1"/>
</calcChain>
</file>

<file path=xl/sharedStrings.xml><?xml version="1.0" encoding="utf-8"?>
<sst xmlns="http://schemas.openxmlformats.org/spreadsheetml/2006/main" count="81" uniqueCount="62">
  <si>
    <t>Mansikan tunneliviljelyn tuloslaskelma, tunnelin pinta-alan on 1 ha</t>
  </si>
  <si>
    <t xml:space="preserve"> - pöytäviljely tunnelissa, jatkuvasatoinen lajike, istutus noin 15.4.</t>
  </si>
  <si>
    <t xml:space="preserve"> - lämmitys hallan torjuntaan</t>
  </si>
  <si>
    <t>Laskennan tavoitteena on arvioida mansikan tunneliviljelyn kannattavuutta. Laskelma on suuntaa-antava.</t>
  </si>
  <si>
    <t>Viljelijä syöttää laskemaan oman viljelmän kustannusteidot.</t>
  </si>
  <si>
    <t>Tekijät eivät ota vastuuta kaavojen, syötettyjen tietojen eikä tulosten oikeellisuudesta.</t>
  </si>
  <si>
    <t>LIIKEVAIHTO</t>
  </si>
  <si>
    <t>Määrä (kpl)</t>
  </si>
  <si>
    <t>Yksikköhinta (€)</t>
  </si>
  <si>
    <t>Yhteensä (€)</t>
  </si>
  <si>
    <r>
      <t xml:space="preserve">Sato, I- luokan satoa kg/taimi, keskihinta </t>
    </r>
    <r>
      <rPr>
        <sz val="11"/>
        <color theme="4"/>
        <rFont val="Calibri"/>
        <family val="2"/>
      </rPr>
      <t>€/kg</t>
    </r>
  </si>
  <si>
    <t>Taimien määrä/ha</t>
  </si>
  <si>
    <t>Mahdolliset tuet</t>
  </si>
  <si>
    <t>Yhteensä</t>
  </si>
  <si>
    <t>MUUTTUVAT KUSTANNUKSET</t>
  </si>
  <si>
    <t>Taimet ja tarvikkeet</t>
  </si>
  <si>
    <r>
      <rPr>
        <sz val="11"/>
        <color theme="4"/>
        <rFont val="Calibri"/>
        <family val="2"/>
        <scheme val="minor"/>
      </rPr>
      <t xml:space="preserve">Taimet </t>
    </r>
    <r>
      <rPr>
        <sz val="11"/>
        <color theme="4"/>
        <rFont val="Calibri"/>
        <family val="2"/>
      </rPr>
      <t>€/kpl</t>
    </r>
  </si>
  <si>
    <t>Kasvualustan määrä l/taimi, hinta €/mᶾ</t>
  </si>
  <si>
    <t>Vesi mᶾ, €/mᶾ</t>
  </si>
  <si>
    <r>
      <t>Kastelulannoite A kg/ha</t>
    </r>
    <r>
      <rPr>
        <sz val="11"/>
        <color rgb="FF4472C4"/>
        <rFont val="Calibri"/>
        <family val="2"/>
      </rPr>
      <t>, €</t>
    </r>
    <r>
      <rPr>
        <sz val="11"/>
        <color rgb="FF4472C4"/>
        <rFont val="Calibri"/>
        <family val="2"/>
        <scheme val="minor"/>
      </rPr>
      <t>/kg</t>
    </r>
  </si>
  <si>
    <t>Kastelulannoite B kg/ha, €/kg</t>
  </si>
  <si>
    <t>Kastelulannoite C kg/ha, €/kg</t>
  </si>
  <si>
    <t>Kevyt polttoöljy l/ha ja kustannus €/l</t>
  </si>
  <si>
    <r>
      <t>Kimalaiset kpl/ha</t>
    </r>
    <r>
      <rPr>
        <sz val="11"/>
        <color rgb="FF4472C4"/>
        <rFont val="Calibri"/>
        <family val="2"/>
      </rPr>
      <t>, €</t>
    </r>
    <r>
      <rPr>
        <sz val="11"/>
        <color rgb="FF4472C4"/>
        <rFont val="Calibri"/>
        <family val="2"/>
        <scheme val="minor"/>
      </rPr>
      <t>/kpl</t>
    </r>
  </si>
  <si>
    <t>Rasiat ja pakkauslaatikot, ilmoita kustnnus/kg</t>
  </si>
  <si>
    <t>Muut tarvikekustannukset esim. suojavaatteet</t>
  </si>
  <si>
    <t>Tarvikekustannus oma rivi</t>
  </si>
  <si>
    <t>Taimet ja tarvikkeet yhteensä</t>
  </si>
  <si>
    <t>Kasvinsuojelu</t>
  </si>
  <si>
    <t>Biologinen torjunta,  ilmoita kokonaish.  €/ha</t>
  </si>
  <si>
    <r>
      <t xml:space="preserve">Kemiallinen torjunta,ilmoita kokonaish. </t>
    </r>
    <r>
      <rPr>
        <sz val="11"/>
        <color rgb="FF4472C4"/>
        <rFont val="Calibri"/>
        <family val="2"/>
      </rPr>
      <t>€/ha</t>
    </r>
  </si>
  <si>
    <t>Kasvinsuojelu yhteensä</t>
  </si>
  <si>
    <t>Palvelujen ostot</t>
  </si>
  <si>
    <t>Ostettujen tuotantopanosten rahtien kokonaishinta</t>
  </si>
  <si>
    <t>Myytyjen tuotteiden rahdin kustannus</t>
  </si>
  <si>
    <t>Palvelujen osto esim. puristenestenäyte</t>
  </si>
  <si>
    <t>Muut yleiskustannukset esim. markkinointi</t>
  </si>
  <si>
    <t>Palvelujen ostot yhteensä</t>
  </si>
  <si>
    <t>Työkustannukset</t>
  </si>
  <si>
    <t>Viljelijätyö esim. viljelyn suunnittelu ja johto</t>
  </si>
  <si>
    <t>Viljelytyö tunnelissa poislukien poiminta h/ha</t>
  </si>
  <si>
    <t>Poimintatyö, asteta poiminnan kustannus €/kg</t>
  </si>
  <si>
    <t>Työkustannukset yhteensä</t>
  </si>
  <si>
    <t>Poimintarobotin kustannukset</t>
  </si>
  <si>
    <t>Huolto ja ylläpito €/ha</t>
  </si>
  <si>
    <t>Poimintarobotin operointityö h ja €/h</t>
  </si>
  <si>
    <t>Poimintarobotti yhteensä</t>
  </si>
  <si>
    <t>Muuttuvat kustannukset yhteensä</t>
  </si>
  <si>
    <t>KÄYTTÖKATE  %</t>
  </si>
  <si>
    <t>OSUUS KIINTEISTÄ KUSTANNUKSISTA</t>
  </si>
  <si>
    <t>TULOS %</t>
  </si>
  <si>
    <t>POISTOT</t>
  </si>
  <si>
    <t>Tehokkuus (%)</t>
  </si>
  <si>
    <t>Käyttöikä (v)</t>
  </si>
  <si>
    <t>Investointi €/m² poisto 4 vuotta</t>
  </si>
  <si>
    <t>Investointi €/m² poisto 10 vuotta</t>
  </si>
  <si>
    <t>Lannoite- ja kastelujärjestelmä</t>
  </si>
  <si>
    <t>Ilmastonohjaus</t>
  </si>
  <si>
    <t>Poimintarobotin hankinta</t>
  </si>
  <si>
    <t>Muut investoinnit</t>
  </si>
  <si>
    <t>Poistot yhteensä</t>
  </si>
  <si>
    <t>LIIKEVOITTO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</si>
</sst>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4472C4"/>
      <name val="Calibri"/>
      <family val="2"/>
      <scheme val="minor"/>
    </font>
    <font>
      <sz val="11"/>
      <color rgb="FF4472C4"/>
      <name val="Calibri"/>
      <family val="2"/>
    </font>
    <font>
      <sz val="11"/>
      <color rgb="FF444444"/>
      <name val="Calibri"/>
      <family val="2"/>
      <charset val="1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165" fontId="0" fillId="0" borderId="1" xfId="1" applyNumberFormat="1" applyFont="1" applyBorder="1"/>
    <xf numFmtId="43" fontId="0" fillId="0" borderId="1" xfId="1" applyFont="1" applyBorder="1"/>
    <xf numFmtId="0" fontId="7" fillId="4" borderId="1" xfId="2" applyFont="1" applyFill="1" applyBorder="1"/>
    <xf numFmtId="0" fontId="6" fillId="0" borderId="1" xfId="0" applyFont="1" applyBorder="1"/>
    <xf numFmtId="43" fontId="1" fillId="4" borderId="1" xfId="3" applyNumberFormat="1" applyFont="1" applyFill="1" applyBorder="1"/>
    <xf numFmtId="43" fontId="2" fillId="0" borderId="0" xfId="1" applyFont="1"/>
    <xf numFmtId="2" fontId="0" fillId="0" borderId="1" xfId="0" applyNumberFormat="1" applyBorder="1"/>
    <xf numFmtId="43" fontId="1" fillId="0" borderId="2" xfId="1" applyFont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164" fontId="0" fillId="5" borderId="3" xfId="1" applyNumberFormat="1" applyFont="1" applyFill="1" applyBorder="1"/>
    <xf numFmtId="43" fontId="0" fillId="5" borderId="3" xfId="1" applyFont="1" applyFill="1" applyBorder="1"/>
    <xf numFmtId="165" fontId="0" fillId="5" borderId="3" xfId="1" applyNumberFormat="1" applyFont="1" applyFill="1" applyBorder="1"/>
    <xf numFmtId="0" fontId="8" fillId="5" borderId="4" xfId="0" applyFont="1" applyFill="1" applyBorder="1"/>
    <xf numFmtId="0" fontId="8" fillId="5" borderId="5" xfId="0" applyFont="1" applyFill="1" applyBorder="1"/>
    <xf numFmtId="0" fontId="0" fillId="5" borderId="6" xfId="0" applyFill="1" applyBorder="1"/>
    <xf numFmtId="0" fontId="0" fillId="5" borderId="5" xfId="0" applyFill="1" applyBorder="1"/>
    <xf numFmtId="165" fontId="0" fillId="5" borderId="3" xfId="0" applyNumberFormat="1" applyFill="1" applyBorder="1"/>
    <xf numFmtId="0" fontId="0" fillId="0" borderId="0" xfId="0" applyAlignment="1">
      <alignment horizontal="center"/>
    </xf>
    <xf numFmtId="43" fontId="1" fillId="6" borderId="1" xfId="1" applyFont="1" applyFill="1" applyBorder="1"/>
    <xf numFmtId="0" fontId="0" fillId="6" borderId="1" xfId="0" applyFill="1" applyBorder="1"/>
    <xf numFmtId="0" fontId="1" fillId="6" borderId="0" xfId="0" applyFont="1" applyFill="1"/>
    <xf numFmtId="1" fontId="1" fillId="6" borderId="0" xfId="0" applyNumberFormat="1" applyFont="1" applyFill="1"/>
    <xf numFmtId="43" fontId="1" fillId="6" borderId="0" xfId="1" applyFont="1" applyFill="1"/>
    <xf numFmtId="0" fontId="0" fillId="6" borderId="0" xfId="0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0" fillId="5" borderId="7" xfId="0" applyNumberFormat="1" applyFill="1" applyBorder="1"/>
    <xf numFmtId="43" fontId="0" fillId="5" borderId="7" xfId="1" applyFont="1" applyFill="1" applyBorder="1"/>
    <xf numFmtId="166" fontId="1" fillId="0" borderId="2" xfId="0" applyNumberFormat="1" applyFont="1" applyBorder="1"/>
  </cellXfs>
  <cellStyles count="4">
    <cellStyle name="40% - Accent4" xfId="3" builtinId="43"/>
    <cellStyle name="Comma" xfId="1" builtinId="3"/>
    <cellStyle name="Neutral" xfId="2" builtinId="2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4AF5-7936-41C9-BF8C-7B366E997E51}">
  <dimension ref="A1:H79"/>
  <sheetViews>
    <sheetView tabSelected="1" topLeftCell="A8" workbookViewId="0">
      <selection activeCell="F20" sqref="F20"/>
    </sheetView>
  </sheetViews>
  <sheetFormatPr defaultRowHeight="14.45"/>
  <cols>
    <col min="4" max="4" width="12.5703125" customWidth="1"/>
    <col min="5" max="5" width="11.7109375" customWidth="1"/>
    <col min="6" max="6" width="10.28515625" customWidth="1"/>
    <col min="7" max="7" width="13.28515625" customWidth="1"/>
    <col min="8" max="8" width="17" customWidth="1"/>
  </cols>
  <sheetData>
    <row r="1" spans="1:8">
      <c r="A1" s="1" t="s">
        <v>0</v>
      </c>
    </row>
    <row r="2" spans="1:8">
      <c r="A2" t="s">
        <v>1</v>
      </c>
    </row>
    <row r="3" spans="1:8">
      <c r="A3" t="s">
        <v>2</v>
      </c>
    </row>
    <row r="5" spans="1:8">
      <c r="A5" s="37" t="s">
        <v>3</v>
      </c>
    </row>
    <row r="6" spans="1:8">
      <c r="A6" t="s">
        <v>4</v>
      </c>
    </row>
    <row r="7" spans="1:8">
      <c r="A7" t="s">
        <v>5</v>
      </c>
    </row>
    <row r="10" spans="1:8">
      <c r="A10" s="1" t="s">
        <v>6</v>
      </c>
    </row>
    <row r="11" spans="1:8" ht="15" thickBot="1">
      <c r="F11" s="30" t="s">
        <v>7</v>
      </c>
      <c r="G11" s="30" t="s">
        <v>8</v>
      </c>
      <c r="H11" s="30" t="s">
        <v>9</v>
      </c>
    </row>
    <row r="12" spans="1:8" ht="15" thickBot="1">
      <c r="A12" s="6" t="s">
        <v>10</v>
      </c>
      <c r="B12" s="7"/>
      <c r="C12" s="7"/>
      <c r="D12" s="7"/>
      <c r="E12" s="7"/>
      <c r="F12" s="22">
        <v>0.6</v>
      </c>
      <c r="G12" s="23">
        <v>6</v>
      </c>
      <c r="H12" s="3">
        <f>((F12*F13*G12)/100)*D72</f>
        <v>216000</v>
      </c>
    </row>
    <row r="13" spans="1:8" ht="15" thickBot="1">
      <c r="A13" s="6" t="s">
        <v>11</v>
      </c>
      <c r="F13" s="24">
        <v>60000</v>
      </c>
      <c r="G13" s="3"/>
      <c r="H13" s="3"/>
    </row>
    <row r="14" spans="1:8" ht="15" thickBot="1">
      <c r="A14" s="6" t="s">
        <v>12</v>
      </c>
      <c r="B14" s="6"/>
      <c r="F14" s="24">
        <v>0</v>
      </c>
      <c r="G14" s="23"/>
      <c r="H14" s="16">
        <f>F14*G14</f>
        <v>0</v>
      </c>
    </row>
    <row r="15" spans="1:8">
      <c r="A15" s="13" t="s">
        <v>13</v>
      </c>
      <c r="B15" s="10"/>
      <c r="C15" s="10"/>
      <c r="D15" s="10"/>
      <c r="E15" s="14"/>
      <c r="F15" s="11"/>
      <c r="G15" s="12"/>
      <c r="H15" s="15">
        <f>H12+H14</f>
        <v>216000</v>
      </c>
    </row>
    <row r="16" spans="1:8">
      <c r="F16" s="4"/>
      <c r="G16" s="3"/>
      <c r="H16" s="3"/>
    </row>
    <row r="17" spans="1:8">
      <c r="A17" s="1" t="s">
        <v>14</v>
      </c>
      <c r="B17" s="1"/>
      <c r="C17" s="1"/>
      <c r="F17" s="4"/>
      <c r="G17" s="3"/>
      <c r="H17" s="3"/>
    </row>
    <row r="18" spans="1:8">
      <c r="A18" s="1"/>
      <c r="B18" s="1"/>
      <c r="C18" s="1"/>
      <c r="F18" s="4"/>
      <c r="G18" s="3"/>
      <c r="H18" s="3"/>
    </row>
    <row r="19" spans="1:8" ht="15" thickBot="1">
      <c r="A19" s="1" t="s">
        <v>15</v>
      </c>
      <c r="F19" s="30" t="s">
        <v>7</v>
      </c>
      <c r="G19" s="30" t="s">
        <v>8</v>
      </c>
      <c r="H19" s="30" t="s">
        <v>9</v>
      </c>
    </row>
    <row r="20" spans="1:8" ht="15" thickBot="1">
      <c r="A20" s="6" t="s">
        <v>16</v>
      </c>
      <c r="F20" s="4">
        <f>F13</f>
        <v>60000</v>
      </c>
      <c r="G20" s="23">
        <v>0.6</v>
      </c>
      <c r="H20" s="3">
        <f>F20*G20</f>
        <v>36000</v>
      </c>
    </row>
    <row r="21" spans="1:8" ht="15" thickBot="1">
      <c r="A21" s="8" t="s">
        <v>17</v>
      </c>
      <c r="B21" s="8"/>
      <c r="C21" s="8"/>
      <c r="D21" s="8"/>
      <c r="E21" s="8"/>
      <c r="F21" s="24">
        <v>3</v>
      </c>
      <c r="G21" s="23">
        <v>50</v>
      </c>
      <c r="H21" s="3">
        <f>(F21/1000)*F13*G21</f>
        <v>9000</v>
      </c>
    </row>
    <row r="22" spans="1:8" ht="15" thickBot="1">
      <c r="A22" s="8" t="s">
        <v>18</v>
      </c>
      <c r="B22" s="8"/>
      <c r="C22" s="8"/>
      <c r="D22" s="8"/>
      <c r="E22" s="8"/>
      <c r="F22" s="24">
        <v>1500</v>
      </c>
      <c r="G22" s="23">
        <v>0</v>
      </c>
      <c r="H22" s="3">
        <f t="shared" ref="H22:H40" si="0">F22*G22</f>
        <v>0</v>
      </c>
    </row>
    <row r="23" spans="1:8" ht="15" thickBot="1">
      <c r="A23" s="8" t="s">
        <v>19</v>
      </c>
      <c r="B23" s="8"/>
      <c r="C23" s="8"/>
      <c r="D23" s="8"/>
      <c r="E23" s="8"/>
      <c r="F23" s="24">
        <v>1500</v>
      </c>
      <c r="G23" s="23">
        <v>2</v>
      </c>
      <c r="H23" s="3">
        <f t="shared" si="0"/>
        <v>3000</v>
      </c>
    </row>
    <row r="24" spans="1:8" ht="15" thickBot="1">
      <c r="A24" s="8" t="s">
        <v>20</v>
      </c>
      <c r="B24" s="8"/>
      <c r="C24" s="8"/>
      <c r="D24" s="8"/>
      <c r="E24" s="8"/>
      <c r="F24" s="24">
        <v>550</v>
      </c>
      <c r="G24" s="23">
        <v>0.8</v>
      </c>
      <c r="H24" s="3">
        <f t="shared" si="0"/>
        <v>440</v>
      </c>
    </row>
    <row r="25" spans="1:8" ht="15" thickBot="1">
      <c r="A25" s="8" t="s">
        <v>21</v>
      </c>
      <c r="B25" s="8"/>
      <c r="C25" s="8"/>
      <c r="D25" s="8"/>
      <c r="E25" s="8"/>
      <c r="F25" s="24">
        <v>0</v>
      </c>
      <c r="G25" s="23">
        <v>0</v>
      </c>
      <c r="H25" s="3">
        <f t="shared" si="0"/>
        <v>0</v>
      </c>
    </row>
    <row r="26" spans="1:8" ht="15" thickBot="1">
      <c r="A26" s="8" t="s">
        <v>22</v>
      </c>
      <c r="B26" s="8"/>
      <c r="C26" s="8"/>
      <c r="D26" s="8"/>
      <c r="E26" s="8"/>
      <c r="F26" s="24">
        <v>20000</v>
      </c>
      <c r="G26" s="23">
        <v>1.03</v>
      </c>
      <c r="H26" s="3">
        <f t="shared" si="0"/>
        <v>20600</v>
      </c>
    </row>
    <row r="27" spans="1:8" ht="15" thickBot="1">
      <c r="A27" s="8" t="s">
        <v>23</v>
      </c>
      <c r="B27" s="8"/>
      <c r="C27" s="8"/>
      <c r="D27" s="8"/>
      <c r="E27" s="8"/>
      <c r="F27" s="24">
        <v>30</v>
      </c>
      <c r="G27" s="23">
        <v>55</v>
      </c>
      <c r="H27" s="3">
        <f t="shared" si="0"/>
        <v>1650</v>
      </c>
    </row>
    <row r="28" spans="1:8" ht="15" thickBot="1">
      <c r="A28" s="8" t="s">
        <v>24</v>
      </c>
      <c r="B28" s="8"/>
      <c r="C28" s="8"/>
      <c r="D28" s="8"/>
      <c r="E28" s="8"/>
      <c r="F28" s="24">
        <f>F12*F13</f>
        <v>36000</v>
      </c>
      <c r="G28" s="23">
        <v>0.28000000000000003</v>
      </c>
      <c r="H28" s="3">
        <f t="shared" ref="H28:H31" si="1">F28*G28</f>
        <v>10080.000000000002</v>
      </c>
    </row>
    <row r="29" spans="1:8" ht="15" thickBot="1">
      <c r="A29" s="9" t="s">
        <v>25</v>
      </c>
      <c r="F29" s="24">
        <v>1</v>
      </c>
      <c r="G29" s="23">
        <v>250</v>
      </c>
      <c r="H29" s="3">
        <f>F29*G29</f>
        <v>250</v>
      </c>
    </row>
    <row r="30" spans="1:8" ht="15" thickBot="1">
      <c r="A30" s="25" t="s">
        <v>26</v>
      </c>
      <c r="B30" s="26"/>
      <c r="C30" s="26"/>
      <c r="D30" s="27"/>
      <c r="F30" s="24">
        <v>0</v>
      </c>
      <c r="G30" s="23">
        <v>0</v>
      </c>
      <c r="H30" s="3">
        <f t="shared" si="1"/>
        <v>0</v>
      </c>
    </row>
    <row r="31" spans="1:8" ht="15" thickBot="1">
      <c r="A31" s="25" t="s">
        <v>26</v>
      </c>
      <c r="B31" s="26"/>
      <c r="C31" s="26"/>
      <c r="D31" s="27"/>
      <c r="F31" s="24">
        <v>0</v>
      </c>
      <c r="G31" s="23">
        <v>0</v>
      </c>
      <c r="H31" s="3">
        <f t="shared" si="1"/>
        <v>0</v>
      </c>
    </row>
    <row r="32" spans="1:8">
      <c r="A32" s="32" t="s">
        <v>27</v>
      </c>
      <c r="B32" s="32"/>
      <c r="C32" s="32"/>
      <c r="D32" s="10"/>
      <c r="E32" s="10"/>
      <c r="F32" s="11"/>
      <c r="G32" s="12"/>
      <c r="H32" s="31">
        <f>SUM(H20:H31)</f>
        <v>81020</v>
      </c>
    </row>
    <row r="33" spans="1:8">
      <c r="F33" s="4"/>
      <c r="G33" s="3"/>
      <c r="H33" s="3"/>
    </row>
    <row r="34" spans="1:8" ht="15" thickBot="1">
      <c r="A34" s="1" t="s">
        <v>28</v>
      </c>
      <c r="F34" s="30" t="s">
        <v>7</v>
      </c>
      <c r="G34" s="30" t="s">
        <v>8</v>
      </c>
      <c r="H34" s="30" t="s">
        <v>9</v>
      </c>
    </row>
    <row r="35" spans="1:8" ht="15" thickBot="1">
      <c r="A35" s="8" t="s">
        <v>29</v>
      </c>
      <c r="B35" s="8"/>
      <c r="C35" s="8"/>
      <c r="D35" s="8"/>
      <c r="E35" s="8"/>
      <c r="F35" s="24">
        <v>1</v>
      </c>
      <c r="G35" s="23">
        <v>2800</v>
      </c>
      <c r="H35" s="3">
        <f t="shared" si="0"/>
        <v>2800</v>
      </c>
    </row>
    <row r="36" spans="1:8" ht="15" thickBot="1">
      <c r="A36" s="8" t="s">
        <v>30</v>
      </c>
      <c r="B36" s="8"/>
      <c r="C36" s="8"/>
      <c r="D36" s="8"/>
      <c r="E36" s="8"/>
      <c r="F36" s="24">
        <v>1</v>
      </c>
      <c r="G36" s="23">
        <v>450</v>
      </c>
      <c r="H36" s="3">
        <f t="shared" si="0"/>
        <v>450</v>
      </c>
    </row>
    <row r="37" spans="1:8">
      <c r="A37" s="32" t="s">
        <v>31</v>
      </c>
      <c r="B37" s="32"/>
      <c r="C37" s="32"/>
      <c r="D37" s="10"/>
      <c r="E37" s="10"/>
      <c r="F37" s="11"/>
      <c r="G37" s="12"/>
      <c r="H37" s="31">
        <f>SUM(H35:H36)</f>
        <v>3250</v>
      </c>
    </row>
    <row r="38" spans="1:8">
      <c r="F38" s="4"/>
      <c r="G38" s="3"/>
      <c r="H38" s="3"/>
    </row>
    <row r="39" spans="1:8" ht="15" thickBot="1">
      <c r="A39" s="1" t="s">
        <v>32</v>
      </c>
      <c r="F39" s="30" t="s">
        <v>7</v>
      </c>
      <c r="G39" s="30" t="s">
        <v>8</v>
      </c>
      <c r="H39" s="30" t="s">
        <v>9</v>
      </c>
    </row>
    <row r="40" spans="1:8" ht="15" thickBot="1">
      <c r="A40" s="8" t="s">
        <v>33</v>
      </c>
      <c r="F40" s="24">
        <v>1</v>
      </c>
      <c r="G40" s="23">
        <v>800</v>
      </c>
      <c r="H40" s="3">
        <f t="shared" si="0"/>
        <v>800</v>
      </c>
    </row>
    <row r="41" spans="1:8" ht="15" thickBot="1">
      <c r="A41" s="8" t="s">
        <v>34</v>
      </c>
      <c r="F41" s="24">
        <v>0</v>
      </c>
      <c r="G41" s="23">
        <v>0</v>
      </c>
      <c r="H41" s="3">
        <f t="shared" ref="H41:H47" si="2">F41*G41</f>
        <v>0</v>
      </c>
    </row>
    <row r="42" spans="1:8" ht="15" thickBot="1">
      <c r="A42" s="8" t="s">
        <v>35</v>
      </c>
      <c r="F42" s="24">
        <v>3</v>
      </c>
      <c r="G42" s="23">
        <v>76.5</v>
      </c>
      <c r="H42" s="3">
        <f t="shared" si="2"/>
        <v>229.5</v>
      </c>
    </row>
    <row r="43" spans="1:8" ht="15" thickBot="1">
      <c r="A43" s="8" t="s">
        <v>36</v>
      </c>
      <c r="F43" s="24">
        <v>1</v>
      </c>
      <c r="G43" s="23">
        <v>300</v>
      </c>
      <c r="H43" s="3">
        <f t="shared" si="2"/>
        <v>300</v>
      </c>
    </row>
    <row r="44" spans="1:8">
      <c r="A44" s="32" t="s">
        <v>37</v>
      </c>
      <c r="B44" s="32"/>
      <c r="C44" s="32"/>
      <c r="D44" s="10"/>
      <c r="E44" s="10"/>
      <c r="F44" s="11"/>
      <c r="G44" s="12"/>
      <c r="H44" s="31">
        <f>SUM(H40:H43)</f>
        <v>1329.5</v>
      </c>
    </row>
    <row r="45" spans="1:8">
      <c r="F45" s="4"/>
      <c r="G45" s="3"/>
      <c r="H45" s="3"/>
    </row>
    <row r="46" spans="1:8" ht="15" thickBot="1">
      <c r="A46" s="1" t="s">
        <v>38</v>
      </c>
      <c r="F46" s="30" t="s">
        <v>7</v>
      </c>
      <c r="G46" s="30" t="s">
        <v>8</v>
      </c>
      <c r="H46" s="30" t="s">
        <v>9</v>
      </c>
    </row>
    <row r="47" spans="1:8" ht="15" thickBot="1">
      <c r="A47" s="8" t="s">
        <v>39</v>
      </c>
      <c r="F47" s="24">
        <v>0</v>
      </c>
      <c r="G47" s="23">
        <v>0</v>
      </c>
      <c r="H47" s="3">
        <f t="shared" si="2"/>
        <v>0</v>
      </c>
    </row>
    <row r="48" spans="1:8" ht="15" thickBot="1">
      <c r="A48" s="8" t="s">
        <v>40</v>
      </c>
      <c r="F48" s="24">
        <v>1100</v>
      </c>
      <c r="G48" s="23">
        <v>15</v>
      </c>
      <c r="H48" s="3">
        <f t="shared" ref="H48:H49" si="3">F48*G48</f>
        <v>16500</v>
      </c>
    </row>
    <row r="49" spans="1:8" ht="15" thickBot="1">
      <c r="A49" s="8" t="s">
        <v>41</v>
      </c>
      <c r="F49" s="24">
        <f>F12*F13</f>
        <v>36000</v>
      </c>
      <c r="G49" s="23"/>
      <c r="H49" s="3">
        <f t="shared" si="3"/>
        <v>0</v>
      </c>
    </row>
    <row r="50" spans="1:8">
      <c r="A50" s="32" t="s">
        <v>42</v>
      </c>
      <c r="B50" s="32"/>
      <c r="C50" s="32"/>
      <c r="D50" s="10"/>
      <c r="E50" s="10"/>
      <c r="F50" s="11"/>
      <c r="G50" s="12"/>
      <c r="H50" s="31">
        <f>SUM(H48:H49)</f>
        <v>16500</v>
      </c>
    </row>
    <row r="51" spans="1:8">
      <c r="F51" s="4"/>
      <c r="G51" s="3"/>
      <c r="H51" s="3"/>
    </row>
    <row r="52" spans="1:8" ht="15" thickBot="1">
      <c r="A52" s="38" t="s">
        <v>43</v>
      </c>
      <c r="F52" s="30" t="s">
        <v>7</v>
      </c>
      <c r="G52" s="30" t="s">
        <v>8</v>
      </c>
      <c r="H52" s="30" t="s">
        <v>9</v>
      </c>
    </row>
    <row r="53" spans="1:8" ht="15" thickBot="1">
      <c r="A53" s="39" t="s">
        <v>44</v>
      </c>
      <c r="F53" s="24">
        <v>3</v>
      </c>
      <c r="G53" s="23">
        <v>1750</v>
      </c>
      <c r="H53" s="3">
        <f t="shared" ref="H53:H54" si="4">F53*G53</f>
        <v>5250</v>
      </c>
    </row>
    <row r="54" spans="1:8" ht="15" thickBot="1">
      <c r="A54" s="39" t="s">
        <v>45</v>
      </c>
      <c r="F54" s="24">
        <v>160</v>
      </c>
      <c r="G54" s="23">
        <v>20</v>
      </c>
      <c r="H54" s="3">
        <f t="shared" si="4"/>
        <v>3200</v>
      </c>
    </row>
    <row r="55" spans="1:8">
      <c r="A55" s="32" t="s">
        <v>46</v>
      </c>
      <c r="B55" s="32"/>
      <c r="C55" s="32"/>
      <c r="F55" s="4"/>
      <c r="G55" s="3"/>
      <c r="H55" s="31">
        <f>SUM(H53:H54)</f>
        <v>8450</v>
      </c>
    </row>
    <row r="56" spans="1:8">
      <c r="F56" s="4"/>
      <c r="G56" s="3"/>
      <c r="H56" s="3"/>
    </row>
    <row r="57" spans="1:8">
      <c r="F57" s="4"/>
      <c r="G57" s="3"/>
      <c r="H57" s="3"/>
    </row>
    <row r="58" spans="1:8">
      <c r="A58" s="10" t="s">
        <v>47</v>
      </c>
      <c r="B58" s="10"/>
      <c r="C58" s="10"/>
      <c r="D58" s="10"/>
      <c r="E58" s="10"/>
      <c r="F58" s="11"/>
      <c r="G58" s="12"/>
      <c r="H58" s="31">
        <f>H32+H37+H44+H50+H55</f>
        <v>110549.5</v>
      </c>
    </row>
    <row r="59" spans="1:8">
      <c r="F59" s="4"/>
      <c r="G59" s="3"/>
      <c r="H59" s="3"/>
    </row>
    <row r="60" spans="1:8">
      <c r="A60" s="33" t="s">
        <v>48</v>
      </c>
      <c r="B60" s="33"/>
      <c r="C60" s="34">
        <f>(H60/H15)*100</f>
        <v>48.819675925925928</v>
      </c>
      <c r="F60" s="4"/>
      <c r="G60" s="3"/>
      <c r="H60" s="35">
        <f>H15-H58</f>
        <v>105450.5</v>
      </c>
    </row>
    <row r="61" spans="1:8">
      <c r="F61" s="4"/>
      <c r="G61" s="3"/>
      <c r="H61" s="3"/>
    </row>
    <row r="62" spans="1:8">
      <c r="A62" s="33" t="s">
        <v>49</v>
      </c>
      <c r="B62" s="36"/>
      <c r="C62" s="36"/>
      <c r="D62" s="36"/>
      <c r="F62" s="4"/>
      <c r="G62" s="3"/>
      <c r="H62" s="35">
        <v>14000</v>
      </c>
    </row>
    <row r="63" spans="1:8">
      <c r="F63" s="4"/>
      <c r="G63" s="3"/>
      <c r="H63" s="3"/>
    </row>
    <row r="64" spans="1:8">
      <c r="A64" s="33" t="s">
        <v>50</v>
      </c>
      <c r="C64" s="34">
        <f>(H64/H15)*100</f>
        <v>42.33819444444444</v>
      </c>
      <c r="F64" s="4"/>
      <c r="G64" s="3"/>
      <c r="H64" s="35">
        <f>H60-H62</f>
        <v>91450.5</v>
      </c>
    </row>
    <row r="65" spans="1:8">
      <c r="F65" s="5"/>
      <c r="G65" s="2"/>
      <c r="H65" s="2"/>
    </row>
    <row r="66" spans="1:8">
      <c r="A66" s="1" t="s">
        <v>51</v>
      </c>
      <c r="F66" s="5"/>
      <c r="G66" s="2"/>
      <c r="H66" s="2"/>
    </row>
    <row r="67" spans="1:8" ht="15" thickBot="1">
      <c r="D67" t="s">
        <v>52</v>
      </c>
      <c r="E67" t="s">
        <v>53</v>
      </c>
      <c r="F67" s="30" t="s">
        <v>7</v>
      </c>
      <c r="G67" s="30" t="s">
        <v>8</v>
      </c>
      <c r="H67" s="30" t="s">
        <v>9</v>
      </c>
    </row>
    <row r="68" spans="1:8" ht="15" thickBot="1">
      <c r="A68" s="8" t="s">
        <v>54</v>
      </c>
      <c r="F68" s="29">
        <v>10000</v>
      </c>
      <c r="G68" s="23">
        <v>4</v>
      </c>
      <c r="H68" s="3">
        <f>(F68*G68)/4</f>
        <v>10000</v>
      </c>
    </row>
    <row r="69" spans="1:8">
      <c r="A69" s="8" t="s">
        <v>55</v>
      </c>
      <c r="F69" s="29">
        <v>10000</v>
      </c>
      <c r="G69" s="23">
        <v>16</v>
      </c>
      <c r="H69" s="3">
        <f>(F69*G69)/10</f>
        <v>16000</v>
      </c>
    </row>
    <row r="70" spans="1:8">
      <c r="A70" s="8" t="s">
        <v>56</v>
      </c>
      <c r="E70" s="29">
        <v>10</v>
      </c>
      <c r="F70" s="29">
        <v>1</v>
      </c>
      <c r="G70" s="23"/>
      <c r="H70" s="3">
        <f>(F70*G70)/E70</f>
        <v>0</v>
      </c>
    </row>
    <row r="71" spans="1:8" ht="15" thickBot="1">
      <c r="A71" s="8" t="s">
        <v>57</v>
      </c>
      <c r="E71" s="29">
        <v>10</v>
      </c>
      <c r="F71" s="29">
        <v>1</v>
      </c>
      <c r="G71" s="23"/>
      <c r="H71" s="3">
        <f>(F71*G71)/E71</f>
        <v>0</v>
      </c>
    </row>
    <row r="72" spans="1:8" ht="15" thickBot="1">
      <c r="A72" s="8" t="s">
        <v>58</v>
      </c>
      <c r="D72" s="29">
        <v>100</v>
      </c>
      <c r="E72" s="29">
        <v>5</v>
      </c>
      <c r="F72" s="29">
        <v>3</v>
      </c>
      <c r="G72" s="23">
        <v>50000</v>
      </c>
      <c r="H72" s="3">
        <f>G72*F72/E72</f>
        <v>30000</v>
      </c>
    </row>
    <row r="73" spans="1:8" ht="15" thickBot="1">
      <c r="A73" s="25" t="s">
        <v>59</v>
      </c>
      <c r="B73" s="28"/>
      <c r="C73" s="28"/>
      <c r="D73" s="27"/>
      <c r="E73" s="29">
        <v>10</v>
      </c>
      <c r="F73" s="40">
        <v>1</v>
      </c>
      <c r="G73" s="41">
        <v>0</v>
      </c>
      <c r="H73" s="3">
        <f>(F73*G73)/E73</f>
        <v>0</v>
      </c>
    </row>
    <row r="74" spans="1:8">
      <c r="F74" s="5"/>
      <c r="G74" s="3"/>
      <c r="H74" s="3"/>
    </row>
    <row r="75" spans="1:8">
      <c r="G75" s="2"/>
      <c r="H75" s="3"/>
    </row>
    <row r="76" spans="1:8">
      <c r="A76" s="32" t="s">
        <v>60</v>
      </c>
      <c r="B76" s="32"/>
      <c r="C76" s="10"/>
      <c r="D76" s="10"/>
      <c r="E76" s="10"/>
      <c r="F76" s="10"/>
      <c r="G76" s="17"/>
      <c r="H76" s="31">
        <f>SUM(H68:H73)</f>
        <v>56000</v>
      </c>
    </row>
    <row r="77" spans="1:8">
      <c r="G77" s="2"/>
      <c r="H77" s="3"/>
    </row>
    <row r="78" spans="1:8" ht="15" thickBot="1">
      <c r="A78" s="19" t="s">
        <v>61</v>
      </c>
      <c r="B78" s="20"/>
      <c r="C78" s="42">
        <f>(H78/H15)*100</f>
        <v>16.41226851851852</v>
      </c>
      <c r="D78" s="20"/>
      <c r="E78" s="20"/>
      <c r="F78" s="20"/>
      <c r="G78" s="21"/>
      <c r="H78" s="18">
        <f>H64-H76</f>
        <v>35450.5</v>
      </c>
    </row>
    <row r="79" spans="1:8" ht="15" thickTop="1"/>
  </sheetData>
  <conditionalFormatting sqref="H7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acd5699-75f5-427a-8e8b-62c292087b05" xsi:nil="true"/>
    <TaxCatchAll xmlns="7dda87b8-0ad2-4110-a46e-d08e87d9dc3a" xsi:nil="true"/>
    <lcf76f155ced4ddcb4097134ff3c332f xmlns="8acd5699-75f5-427a-8e8b-62c292087b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951AB2AD7B7E34F97FF9F0331918DE4" ma:contentTypeVersion="17" ma:contentTypeDescription="Luo uusi asiakirja." ma:contentTypeScope="" ma:versionID="136878b85d44d26b31957d0a6b22e808">
  <xsd:schema xmlns:xsd="http://www.w3.org/2001/XMLSchema" xmlns:xs="http://www.w3.org/2001/XMLSchema" xmlns:p="http://schemas.microsoft.com/office/2006/metadata/properties" xmlns:ns2="8acd5699-75f5-427a-8e8b-62c292087b05" xmlns:ns3="7dda87b8-0ad2-4110-a46e-d08e87d9dc3a" targetNamespace="http://schemas.microsoft.com/office/2006/metadata/properties" ma:root="true" ma:fieldsID="4425bc6303393ddce7b3cd257a32434e" ns2:_="" ns3:_="">
    <xsd:import namespace="8acd5699-75f5-427a-8e8b-62c292087b05"/>
    <xsd:import namespace="7dda87b8-0ad2-4110-a46e-d08e87d9dc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d5699-75f5-427a-8e8b-62c292087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e1c13e40-b2b1-49b8-8663-ef592bdcc8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a87b8-0ad2-4110-a46e-d08e87d9dc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b3e5ade-8688-4e20-a02a-c537b629cb15}" ma:internalName="TaxCatchAll" ma:showField="CatchAllData" ma:web="7dda87b8-0ad2-4110-a46e-d08e87d9d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930DB-4D1A-467C-B3AF-170EF0CACDBA}"/>
</file>

<file path=customXml/itemProps2.xml><?xml version="1.0" encoding="utf-8"?>
<ds:datastoreItem xmlns:ds="http://schemas.openxmlformats.org/officeDocument/2006/customXml" ds:itemID="{F52E3F17-8DCE-498D-A6A2-69210FF054FC}"/>
</file>

<file path=customXml/itemProps3.xml><?xml version="1.0" encoding="utf-8"?>
<ds:datastoreItem xmlns:ds="http://schemas.openxmlformats.org/officeDocument/2006/customXml" ds:itemID="{49B74518-5FAC-47E3-9C8E-D5B19D2B1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Järvinen</dc:creator>
  <cp:keywords/>
  <dc:description/>
  <cp:lastModifiedBy>Mika Järvinen</cp:lastModifiedBy>
  <cp:revision/>
  <dcterms:created xsi:type="dcterms:W3CDTF">2023-05-02T11:38:10Z</dcterms:created>
  <dcterms:modified xsi:type="dcterms:W3CDTF">2023-06-05T12:38:58Z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0x0101008951AB2AD7B7E34F97FF9F0331918DE4</vt:lpwstr>
  </property>
  <property fmtid="{D5CDD505-2E9C-101B-9397-08002B2CF9AE}" pid="3" name="MediaServiceImageTags">
    <vt:lpwstr/>
  </property>
</Properties>
</file>